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élie BELFORT\OneDrive\OREC\OBS Climat-Energie\Site internet OREC\"/>
    </mc:Choice>
  </mc:AlternateContent>
  <xr:revisionPtr revIDLastSave="3" documentId="19CB83848851AF8B4EDA712EE0F1AB1EAE7AE2FA" xr6:coauthVersionLast="25" xr6:coauthVersionMax="25" xr10:uidLastSave="{B5C71B9B-ED85-4750-A9C7-5F4929943262}"/>
  <bookViews>
    <workbookView xWindow="0" yWindow="0" windowWidth="19200" windowHeight="6977" activeTab="1" xr2:uid="{3A428C07-1A81-4B56-92CE-45FB13F0B205}"/>
  </bookViews>
  <sheets>
    <sheet name="Importations" sheetId="1" r:id="rId1"/>
    <sheet name="Ressources locales" sheetId="2" r:id="rId2"/>
  </sheets>
  <externalReferences>
    <externalReference r:id="rId3"/>
    <externalReference r:id="rId4"/>
    <externalReference r:id="rId5"/>
  </externalReferences>
  <definedNames>
    <definedName name="autre">Importations!$C$64</definedName>
    <definedName name="Autres">[1]Indicateurs!#REF!</definedName>
    <definedName name="essence">Importations!$C$60</definedName>
    <definedName name="gazolefod">Importations!$C$58</definedName>
    <definedName name="geothermie">Importations!$C$63</definedName>
    <definedName name="Géothermie" comment="Mwh en tep ">[1]Indicateurs!#REF!</definedName>
    <definedName name="gpl">Importations!$C$59</definedName>
    <definedName name="houille">Importations!$C$57</definedName>
    <definedName name="lourd">Importations!$C$61</definedName>
    <definedName name="MWh">Importations!$D$57</definedName>
    <definedName name="_xlnm.Print_Area" localSheetId="0">Importations!$A$1:$M$70</definedName>
    <definedName name="_xlnm.Print_Area" localSheetId="1">'Ressources locales'!$A$1:$Q$19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C16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B15" i="2"/>
  <c r="C24" i="1" l="1"/>
  <c r="C23" i="1"/>
  <c r="B23" i="1"/>
  <c r="C22" i="1"/>
  <c r="B22" i="1"/>
  <c r="C21" i="1"/>
  <c r="B21" i="1"/>
  <c r="B20" i="1"/>
  <c r="C19" i="1"/>
  <c r="B19" i="1"/>
  <c r="C18" i="1"/>
  <c r="B18" i="1"/>
  <c r="C12" i="1"/>
  <c r="F11" i="1"/>
  <c r="F24" i="1" s="1"/>
  <c r="E11" i="1"/>
  <c r="E24" i="1" s="1"/>
  <c r="D11" i="1"/>
  <c r="D24" i="1" s="1"/>
  <c r="B11" i="1"/>
  <c r="B12" i="1" s="1"/>
  <c r="F10" i="1"/>
  <c r="F23" i="1" s="1"/>
  <c r="E10" i="1"/>
  <c r="E23" i="1" s="1"/>
  <c r="D10" i="1"/>
  <c r="D23" i="1" s="1"/>
  <c r="F9" i="1"/>
  <c r="F22" i="1" s="1"/>
  <c r="E9" i="1"/>
  <c r="E22" i="1" s="1"/>
  <c r="D9" i="1"/>
  <c r="D22" i="1" s="1"/>
  <c r="F8" i="1"/>
  <c r="F21" i="1" s="1"/>
  <c r="E8" i="1"/>
  <c r="E21" i="1" s="1"/>
  <c r="D8" i="1"/>
  <c r="D21" i="1" s="1"/>
  <c r="F7" i="1"/>
  <c r="F20" i="1" s="1"/>
  <c r="E7" i="1"/>
  <c r="E20" i="1" s="1"/>
  <c r="D7" i="1"/>
  <c r="D20" i="1" s="1"/>
  <c r="C7" i="1"/>
  <c r="C20" i="1" s="1"/>
  <c r="F6" i="1"/>
  <c r="F19" i="1" s="1"/>
  <c r="E6" i="1"/>
  <c r="E19" i="1" s="1"/>
  <c r="D6" i="1"/>
  <c r="D19" i="1" s="1"/>
  <c r="F5" i="1"/>
  <c r="E5" i="1"/>
  <c r="E18" i="1" s="1"/>
  <c r="D5" i="1"/>
  <c r="D18" i="1" s="1"/>
  <c r="F12" i="1" l="1"/>
  <c r="C13" i="1"/>
  <c r="D25" i="1"/>
  <c r="E25" i="1"/>
  <c r="C25" i="1"/>
  <c r="D12" i="1"/>
  <c r="D13" i="1" s="1"/>
  <c r="E12" i="1"/>
  <c r="B24" i="1"/>
  <c r="F18" i="1"/>
  <c r="F25" i="1" l="1"/>
  <c r="E13" i="1"/>
  <c r="B25" i="1"/>
  <c r="F13" i="1"/>
</calcChain>
</file>

<file path=xl/sharedStrings.xml><?xml version="1.0" encoding="utf-8"?>
<sst xmlns="http://schemas.openxmlformats.org/spreadsheetml/2006/main" count="56" uniqueCount="45">
  <si>
    <t>APPROVISIONNEMENT ET DEPENDANCE ENERGETIQUE</t>
  </si>
  <si>
    <t>Quantité de ressources importées  sur le territoire (tonne)</t>
  </si>
  <si>
    <t>données conso</t>
  </si>
  <si>
    <t xml:space="preserve">Charbon </t>
  </si>
  <si>
    <t>Butane</t>
  </si>
  <si>
    <t xml:space="preserve">FOD </t>
  </si>
  <si>
    <t>Super Sans Plomb</t>
  </si>
  <si>
    <t>Gasoil</t>
  </si>
  <si>
    <t>Autre( lampant , GNR)</t>
  </si>
  <si>
    <t>Carburéacteur</t>
  </si>
  <si>
    <t>Total</t>
  </si>
  <si>
    <t>Quantité de ressources importées  sur le territoire (ktep)</t>
  </si>
  <si>
    <t>Quantité de ressources locales valorisées MWh)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</si>
  <si>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</si>
  <si>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</si>
  <si>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</si>
  <si>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</si>
  <si>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</si>
  <si>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</si>
  <si>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</si>
  <si>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</si>
  <si>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</si>
  <si>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</si>
  <si>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</si>
  <si>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</si>
  <si>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</si>
  <si>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</si>
  <si>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</si>
  <si>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</si>
  <si>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Bagasse- CTM</t>
  </si>
  <si>
    <t>Hydraulique</t>
  </si>
  <si>
    <t>Eolien</t>
  </si>
  <si>
    <t>Photovoltaique</t>
  </si>
  <si>
    <t xml:space="preserve">Géothermie </t>
  </si>
  <si>
    <t>CES</t>
  </si>
  <si>
    <t>Source (founisseur de données) : Albioma Caraibes, Albioma le Moule, DIRECTION GÉNÉRALE DES DOUANES ET DROITS INDIRECTS</t>
  </si>
  <si>
    <t xml:space="preserve">Evolution interannuelle </t>
  </si>
  <si>
    <t>Biomasse</t>
  </si>
  <si>
    <t>Biogaz</t>
  </si>
  <si>
    <t>Vapeur- Sucrerie</t>
  </si>
  <si>
    <t xml:space="preserve">Vapeur distillerie </t>
  </si>
  <si>
    <t>Total (hors chaleur)</t>
  </si>
  <si>
    <t>Total (avec chaleur)</t>
  </si>
  <si>
    <t>Source (founisseur de données) :  Albioma le Moule, Géothermie Bouillante, EDF SEI, EDF EN, QUADRAN CARAIBES, SEC</t>
  </si>
  <si>
    <t>Base de données OREC : derniere mise à jour 29/12/2017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</si>
</sst>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.000\ _€_-;\-* #,##0.0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b/>
      <sz val="12"/>
      <color rgb="FFC00000"/>
      <name val="Calibri Light"/>
      <family val="2"/>
    </font>
    <font>
      <b/>
      <sz val="12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rgb="FFC00000"/>
      <name val="Calibri Light"/>
      <family val="2"/>
    </font>
    <font>
      <sz val="12"/>
      <color theme="0"/>
      <name val="Calibri Light"/>
      <family val="2"/>
    </font>
    <font>
      <b/>
      <sz val="16"/>
      <color theme="0"/>
      <name val="Calibri Light"/>
      <family val="2"/>
    </font>
    <font>
      <b/>
      <sz val="14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9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165" fontId="6" fillId="0" borderId="0" xfId="2" applyNumberFormat="1" applyFont="1" applyBorder="1"/>
    <xf numFmtId="164" fontId="6" fillId="0" borderId="0" xfId="1" applyNumberFormat="1" applyFont="1" applyBorder="1"/>
    <xf numFmtId="164" fontId="4" fillId="0" borderId="0" xfId="1" applyNumberFormat="1" applyFont="1" applyBorder="1"/>
    <xf numFmtId="9" fontId="4" fillId="0" borderId="0" xfId="2" applyFont="1" applyBorder="1"/>
    <xf numFmtId="164" fontId="4" fillId="0" borderId="0" xfId="0" applyNumberFormat="1" applyFont="1"/>
    <xf numFmtId="166" fontId="4" fillId="0" borderId="0" xfId="1" applyNumberFormat="1" applyFont="1" applyBorder="1"/>
    <xf numFmtId="164" fontId="6" fillId="0" borderId="0" xfId="0" applyNumberFormat="1" applyFont="1"/>
    <xf numFmtId="0" fontId="4" fillId="5" borderId="0" xfId="0" applyFont="1" applyFill="1"/>
    <xf numFmtId="0" fontId="4" fillId="3" borderId="0" xfId="0" applyFont="1" applyFill="1"/>
    <xf numFmtId="0" fontId="4" fillId="0" borderId="0" xfId="0" applyFont="1" applyFill="1"/>
    <xf numFmtId="0" fontId="4" fillId="6" borderId="0" xfId="0" applyFont="1" applyFill="1" applyAlignment="1">
      <alignment horizontal="right" vertical="center"/>
    </xf>
    <xf numFmtId="1" fontId="6" fillId="6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3" applyNumberFormat="1" applyFont="1" applyFill="1" applyBorder="1" applyAlignment="1">
      <alignment vertical="center"/>
    </xf>
    <xf numFmtId="0" fontId="3" fillId="7" borderId="1" xfId="3" applyNumberFormat="1" applyFont="1" applyFill="1" applyBorder="1" applyAlignment="1">
      <alignment horizontal="center" vertical="center"/>
    </xf>
    <xf numFmtId="0" fontId="10" fillId="7" borderId="1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vertical="center"/>
    </xf>
    <xf numFmtId="0" fontId="0" fillId="0" borderId="0" xfId="0" applyFill="1"/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7" fillId="0" borderId="0" xfId="0" applyFont="1" applyFill="1" applyBorder="1"/>
    <xf numFmtId="9" fontId="7" fillId="0" borderId="0" xfId="2" applyFont="1" applyFill="1" applyBorder="1"/>
    <xf numFmtId="165" fontId="7" fillId="0" borderId="0" xfId="2" applyNumberFormat="1" applyFont="1" applyFill="1" applyBorder="1"/>
    <xf numFmtId="164" fontId="4" fillId="0" borderId="2" xfId="1" applyNumberFormat="1" applyFont="1" applyBorder="1"/>
    <xf numFmtId="164" fontId="4" fillId="0" borderId="2" xfId="0" applyNumberFormat="1" applyFont="1" applyBorder="1"/>
    <xf numFmtId="166" fontId="4" fillId="0" borderId="2" xfId="1" applyNumberFormat="1" applyFont="1" applyBorder="1"/>
    <xf numFmtId="164" fontId="6" fillId="0" borderId="2" xfId="0" applyNumberFormat="1" applyFont="1" applyBorder="1"/>
    <xf numFmtId="0" fontId="4" fillId="0" borderId="2" xfId="0" applyFont="1" applyFill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4" fillId="0" borderId="2" xfId="0" applyFont="1" applyBorder="1"/>
    <xf numFmtId="0" fontId="8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vertical="center"/>
    </xf>
    <xf numFmtId="164" fontId="6" fillId="0" borderId="2" xfId="1" applyNumberFormat="1" applyFont="1" applyFill="1" applyBorder="1"/>
    <xf numFmtId="164" fontId="5" fillId="0" borderId="0" xfId="1" applyNumberFormat="1" applyFont="1"/>
    <xf numFmtId="164" fontId="6" fillId="9" borderId="0" xfId="1" applyNumberFormat="1" applyFont="1" applyFill="1" applyAlignment="1">
      <alignment horizontal="center"/>
    </xf>
    <xf numFmtId="164" fontId="6" fillId="2" borderId="0" xfId="1" applyNumberFormat="1" applyFont="1" applyFill="1"/>
    <xf numFmtId="164" fontId="6" fillId="8" borderId="0" xfId="1" applyNumberFormat="1" applyFont="1" applyFill="1"/>
    <xf numFmtId="9" fontId="7" fillId="0" borderId="0" xfId="2" applyFont="1"/>
    <xf numFmtId="0" fontId="7" fillId="0" borderId="0" xfId="0" applyFont="1"/>
    <xf numFmtId="0" fontId="6" fillId="0" borderId="0" xfId="0" applyFont="1"/>
  </cellXfs>
  <cellStyles count="4">
    <cellStyle name="Milliers" xfId="1" builtinId="3"/>
    <cellStyle name="Normal" xfId="0" builtinId="0"/>
    <cellStyle name="Normal 2" xfId="3" xr:uid="{47637F05-B414-4D2F-8D38-A584A2780F42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&#233;lie%20BELFORT\OneDrive\OREC\OBS%20Climat-Energie\Bases%20de%20donn&#233;es\Energie\Donn&#233;es%20trait&#233;es\2016\D&#233;pendance%20et%20approvisionnement%20&#233;nerg&#233;tiq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BELFORT%20AMELIE/OneDrive/OREC/OBS%20Climat-Energie/Collecte%20%20de%20donn&#233;es/2016/recu/GUADELOUPE_46_NC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d1c36c238257dad/OREC/OBS%20Climat-Energie/Collecte%20%20de%20donn&#233;es/2016/recu/OREC_Guadeloupe%20importation%20dou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Indicateurs"/>
      <sheetName val="tableau publi"/>
      <sheetName val="Stock"/>
      <sheetName val="Réseau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8 _PAYS"/>
      <sheetName val="NC8"/>
    </sheetNames>
    <sheetDataSet>
      <sheetData sheetId="0"/>
      <sheetData sheetId="1">
        <row r="50">
          <cell r="D50">
            <v>241715.399</v>
          </cell>
          <cell r="E50">
            <v>185233.44899999999</v>
          </cell>
          <cell r="F50">
            <v>238462.56400000001</v>
          </cell>
        </row>
        <row r="51">
          <cell r="D51">
            <v>12130.174000000001</v>
          </cell>
          <cell r="F51">
            <v>10930.073</v>
          </cell>
        </row>
        <row r="52">
          <cell r="D52">
            <v>190165.821</v>
          </cell>
          <cell r="E52">
            <v>218154.02</v>
          </cell>
          <cell r="F52">
            <v>196702.52600000001</v>
          </cell>
        </row>
        <row r="53">
          <cell r="D53">
            <v>86380.415999999997</v>
          </cell>
          <cell r="E53">
            <v>98821.312000000005</v>
          </cell>
          <cell r="F53">
            <v>82870.415999999997</v>
          </cell>
        </row>
        <row r="54">
          <cell r="D54">
            <v>210401.402</v>
          </cell>
          <cell r="E54">
            <v>209083.99600000001</v>
          </cell>
          <cell r="F54">
            <v>196410.709</v>
          </cell>
        </row>
        <row r="55">
          <cell r="D55">
            <v>43.334000000000003</v>
          </cell>
          <cell r="E55">
            <v>31.161999999999999</v>
          </cell>
          <cell r="F55">
            <v>24.687000000000001</v>
          </cell>
        </row>
        <row r="56">
          <cell r="D56">
            <v>94229.153000000006</v>
          </cell>
          <cell r="E56">
            <v>114881.762</v>
          </cell>
          <cell r="F56">
            <v>104217.621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8_PAYS"/>
      <sheetName val="NC8"/>
    </sheetNames>
    <sheetDataSet>
      <sheetData sheetId="0" refreshError="1"/>
      <sheetData sheetId="1">
        <row r="16">
          <cell r="H16">
            <v>114654788</v>
          </cell>
        </row>
        <row r="17">
          <cell r="H17">
            <v>12889871</v>
          </cell>
        </row>
        <row r="19">
          <cell r="H19">
            <v>5874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E0EC-C6F5-4B97-ABAF-A2E1810B2C67}">
  <dimension ref="A1:CG91"/>
  <sheetViews>
    <sheetView zoomScale="50" zoomScaleNormal="50" workbookViewId="0">
      <pane xSplit="1" topLeftCell="B1" activePane="topRight" state="frozen"/>
      <selection activeCell="A13" sqref="A13"/>
      <selection pane="topRight" activeCell="A28" sqref="A28:D28"/>
    </sheetView>
  </sheetViews>
  <sheetFormatPr baseColWidth="10" defaultColWidth="11.84375" defaultRowHeight="15.9" x14ac:dyDescent="0.45"/>
  <cols>
    <col min="1" max="1" width="84.3828125" style="1" customWidth="1"/>
    <col min="2" max="2" width="17.765625" style="1" customWidth="1"/>
    <col min="3" max="5" width="18" style="1" customWidth="1"/>
    <col min="6" max="11" width="17.61328125" style="1" customWidth="1"/>
    <col min="12" max="12" width="25.15234375" style="1" customWidth="1"/>
    <col min="13" max="13" width="28.69140625" style="1" customWidth="1"/>
    <col min="14" max="14" width="24.765625" style="1" customWidth="1"/>
    <col min="15" max="15" width="18" style="1" customWidth="1"/>
    <col min="16" max="16" width="23.3828125" style="1" customWidth="1"/>
    <col min="17" max="17" width="20.07421875" style="1" customWidth="1"/>
    <col min="18" max="18" width="16.69140625" style="1" customWidth="1"/>
    <col min="19" max="19" width="11.84375" style="1"/>
    <col min="20" max="20" width="14.765625" style="1" customWidth="1"/>
    <col min="21" max="21" width="16.15234375" style="1" customWidth="1"/>
    <col min="22" max="22" width="16.3828125" style="1" customWidth="1"/>
    <col min="23" max="23" width="11.84375" style="1"/>
    <col min="24" max="24" width="15.84375" style="1" customWidth="1"/>
    <col min="25" max="25" width="11.84375" style="1"/>
    <col min="26" max="26" width="12.921875" style="1" customWidth="1"/>
    <col min="27" max="16384" width="11.84375" style="1"/>
  </cols>
  <sheetData>
    <row r="1" spans="1:26" s="12" customFormat="1" ht="20.6" x14ac:dyDescent="0.45">
      <c r="A1" s="18" t="s">
        <v>0</v>
      </c>
      <c r="B1" s="19" t="s">
        <v>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26" x14ac:dyDescent="0.45">
      <c r="A3" s="2" t="s">
        <v>1</v>
      </c>
      <c r="B3" s="23">
        <v>2012</v>
      </c>
      <c r="C3" s="23">
        <v>2013</v>
      </c>
      <c r="D3" s="23">
        <v>2014</v>
      </c>
      <c r="E3" s="23">
        <v>2015</v>
      </c>
      <c r="F3" s="23">
        <v>2016</v>
      </c>
      <c r="H3"/>
      <c r="I3" s="20"/>
      <c r="J3"/>
      <c r="K3"/>
      <c r="L3"/>
      <c r="M3"/>
    </row>
    <row r="4" spans="1:26" x14ac:dyDescent="0.45">
      <c r="A4" s="33"/>
      <c r="B4" s="34"/>
      <c r="C4" s="35" t="s">
        <v>2</v>
      </c>
      <c r="D4" s="36"/>
      <c r="E4" s="36"/>
      <c r="F4" s="34"/>
      <c r="H4"/>
      <c r="I4" s="21">
        <v>0.61899999999999999</v>
      </c>
      <c r="J4"/>
      <c r="K4"/>
      <c r="L4"/>
      <c r="M4"/>
    </row>
    <row r="5" spans="1:26" x14ac:dyDescent="0.45">
      <c r="A5" s="31" t="s">
        <v>3</v>
      </c>
      <c r="B5" s="37">
        <v>280167</v>
      </c>
      <c r="C5" s="38">
        <v>273028</v>
      </c>
      <c r="D5" s="37">
        <f>[2]NC8!$D$50</f>
        <v>241715.399</v>
      </c>
      <c r="E5" s="37">
        <f>[2]NC8!$E$50</f>
        <v>185233.44899999999</v>
      </c>
      <c r="F5" s="37">
        <f>[2]NC8!$F$50</f>
        <v>238462.56400000001</v>
      </c>
      <c r="H5"/>
      <c r="I5" s="22">
        <v>1.095</v>
      </c>
      <c r="J5"/>
      <c r="K5"/>
      <c r="L5"/>
      <c r="M5"/>
    </row>
    <row r="6" spans="1:26" x14ac:dyDescent="0.45">
      <c r="A6" s="31" t="s">
        <v>4</v>
      </c>
      <c r="B6" s="37">
        <v>12455</v>
      </c>
      <c r="C6" s="37">
        <v>12554</v>
      </c>
      <c r="D6" s="37">
        <f>[2]NC8!$D$51</f>
        <v>12130.174000000001</v>
      </c>
      <c r="E6" s="37">
        <f>(SUM([3]NC8!$H$17,[3]NC8!$H$19))/1000</f>
        <v>12895.745000000001</v>
      </c>
      <c r="F6" s="37">
        <f>[2]NC8!$F$51</f>
        <v>10930.073</v>
      </c>
      <c r="H6"/>
      <c r="I6" s="22">
        <v>0.95199999999999996</v>
      </c>
      <c r="J6"/>
      <c r="K6"/>
      <c r="L6"/>
      <c r="M6"/>
    </row>
    <row r="7" spans="1:26" x14ac:dyDescent="0.45">
      <c r="A7" s="31" t="s">
        <v>5</v>
      </c>
      <c r="B7" s="37">
        <v>162508</v>
      </c>
      <c r="C7" s="37">
        <f>36266+171025</f>
        <v>207291</v>
      </c>
      <c r="D7" s="37">
        <f>[2]NC8!$D$52</f>
        <v>190165.821</v>
      </c>
      <c r="E7" s="37">
        <f>[2]NC8!$E$52</f>
        <v>218154.02</v>
      </c>
      <c r="F7" s="37">
        <f>[2]NC8!$F$52</f>
        <v>196702.52600000001</v>
      </c>
      <c r="H7"/>
      <c r="I7" s="22">
        <v>1.0780000000000001</v>
      </c>
      <c r="J7"/>
      <c r="K7"/>
      <c r="L7"/>
      <c r="M7"/>
    </row>
    <row r="8" spans="1:26" x14ac:dyDescent="0.45">
      <c r="A8" s="31" t="s">
        <v>6</v>
      </c>
      <c r="B8" s="37">
        <v>89549</v>
      </c>
      <c r="C8" s="37">
        <v>83377</v>
      </c>
      <c r="D8" s="37">
        <f>[2]NC8!$D$53</f>
        <v>86380.415999999997</v>
      </c>
      <c r="E8" s="37">
        <f>[2]NC8!$E$53</f>
        <v>98821.312000000005</v>
      </c>
      <c r="F8" s="37">
        <f>[2]NC8!$F$53</f>
        <v>82870.415999999997</v>
      </c>
      <c r="H8"/>
      <c r="I8" s="22">
        <v>1</v>
      </c>
      <c r="J8"/>
      <c r="K8"/>
      <c r="L8"/>
      <c r="M8"/>
    </row>
    <row r="9" spans="1:26" x14ac:dyDescent="0.45">
      <c r="A9" s="31" t="s">
        <v>7</v>
      </c>
      <c r="B9" s="37">
        <v>210133</v>
      </c>
      <c r="C9" s="37">
        <v>174720</v>
      </c>
      <c r="D9" s="37">
        <f>[2]NC8!$D$54</f>
        <v>210401.402</v>
      </c>
      <c r="E9" s="37">
        <f>[2]NC8!$E$54</f>
        <v>209083.99600000001</v>
      </c>
      <c r="F9" s="37">
        <f>[2]NC8!$F$54</f>
        <v>196410.709</v>
      </c>
      <c r="H9"/>
      <c r="I9" s="22">
        <v>1.0780000000000001</v>
      </c>
      <c r="J9"/>
      <c r="K9"/>
      <c r="L9"/>
      <c r="M9"/>
    </row>
    <row r="10" spans="1:26" x14ac:dyDescent="0.45">
      <c r="A10" s="31" t="s">
        <v>8</v>
      </c>
      <c r="B10" s="37">
        <v>3</v>
      </c>
      <c r="C10" s="37">
        <v>446</v>
      </c>
      <c r="D10" s="37">
        <f>[2]NC8!$D$55</f>
        <v>43.334000000000003</v>
      </c>
      <c r="E10" s="37">
        <f>[2]NC8!$E$55</f>
        <v>31.161999999999999</v>
      </c>
      <c r="F10" s="37">
        <f>[2]NC8!$F$55</f>
        <v>24.687000000000001</v>
      </c>
      <c r="H10"/>
      <c r="I10" s="22">
        <v>1.0780000000000001</v>
      </c>
      <c r="J10"/>
      <c r="K10"/>
      <c r="L10"/>
      <c r="M10"/>
    </row>
    <row r="11" spans="1:26" x14ac:dyDescent="0.45">
      <c r="A11" s="31" t="s">
        <v>9</v>
      </c>
      <c r="B11" s="37">
        <f>242+110592</f>
        <v>110834</v>
      </c>
      <c r="C11" s="37">
        <v>95644</v>
      </c>
      <c r="D11" s="37">
        <f>[2]NC8!$D$56</f>
        <v>94229.153000000006</v>
      </c>
      <c r="E11" s="37">
        <f>[2]NC8!$E$56</f>
        <v>114881.762</v>
      </c>
      <c r="F11" s="37">
        <f>[2]NC8!$F$56</f>
        <v>104217.621</v>
      </c>
      <c r="H11"/>
      <c r="I11" s="20"/>
      <c r="J11"/>
      <c r="K11"/>
      <c r="L11"/>
      <c r="M11"/>
    </row>
    <row r="12" spans="1:26" x14ac:dyDescent="0.45">
      <c r="A12" s="32" t="s">
        <v>10</v>
      </c>
      <c r="B12" s="39">
        <f>SUM(B5:B11)</f>
        <v>865649</v>
      </c>
      <c r="C12" s="39">
        <f>SUM(C5:C11)</f>
        <v>847060</v>
      </c>
      <c r="D12" s="39">
        <f>SUM(D5:D11)</f>
        <v>835065.69900000002</v>
      </c>
      <c r="E12" s="39">
        <f>SUM(E5:E11)</f>
        <v>839101.446</v>
      </c>
      <c r="F12" s="39">
        <f>SUM(F5:F11)</f>
        <v>829618.59600000014</v>
      </c>
      <c r="H12"/>
      <c r="I12" s="20"/>
      <c r="J12"/>
      <c r="K12"/>
      <c r="L12"/>
      <c r="M12"/>
    </row>
    <row r="13" spans="1:26" x14ac:dyDescent="0.45">
      <c r="A13" s="24" t="s">
        <v>36</v>
      </c>
      <c r="B13" s="12"/>
      <c r="C13" s="25">
        <f>(C12-B12)/B12</f>
        <v>-2.1474061657785082E-2</v>
      </c>
      <c r="D13" s="25">
        <f>(D12-C12)/C12</f>
        <v>-1.4159919014001343E-2</v>
      </c>
      <c r="E13" s="25">
        <f>(E12-D12)/D12</f>
        <v>4.8328496845611354E-3</v>
      </c>
      <c r="F13" s="26">
        <f>(F12-E12)/E12</f>
        <v>-1.1301196113061948E-2</v>
      </c>
      <c r="H13"/>
      <c r="I13"/>
      <c r="J13"/>
      <c r="K13"/>
      <c r="L13"/>
      <c r="M13"/>
      <c r="N13"/>
      <c r="O13"/>
    </row>
    <row r="14" spans="1:26" x14ac:dyDescent="0.45">
      <c r="H14"/>
      <c r="I14"/>
      <c r="J14"/>
      <c r="K14"/>
      <c r="L14"/>
      <c r="M14"/>
      <c r="N14"/>
      <c r="O14"/>
      <c r="T14" s="4"/>
      <c r="U14" s="4"/>
      <c r="V14" s="4"/>
      <c r="W14" s="4"/>
      <c r="X14" s="4"/>
      <c r="Y14" s="4"/>
      <c r="Z14" s="4"/>
    </row>
    <row r="15" spans="1:26" x14ac:dyDescent="0.45">
      <c r="H15"/>
      <c r="I15"/>
      <c r="J15"/>
      <c r="K15"/>
      <c r="L15"/>
      <c r="M15"/>
      <c r="N15"/>
      <c r="O15"/>
      <c r="S15" s="3"/>
      <c r="T15" s="6"/>
      <c r="U15" s="6"/>
      <c r="V15" s="6"/>
      <c r="W15" s="6"/>
      <c r="X15" s="6"/>
      <c r="Y15" s="5"/>
      <c r="Z15" s="5"/>
    </row>
    <row r="16" spans="1:26" x14ac:dyDescent="0.45">
      <c r="H16"/>
      <c r="I16"/>
      <c r="J16"/>
      <c r="K16"/>
      <c r="L16"/>
      <c r="M16"/>
      <c r="N16"/>
      <c r="O16"/>
      <c r="S16" s="3"/>
      <c r="T16" s="6"/>
      <c r="U16" s="6"/>
      <c r="V16" s="6"/>
      <c r="W16" s="6"/>
      <c r="X16" s="6"/>
      <c r="Y16" s="5"/>
      <c r="Z16" s="5"/>
    </row>
    <row r="17" spans="1:85" x14ac:dyDescent="0.45">
      <c r="A17" s="2" t="s">
        <v>11</v>
      </c>
      <c r="B17" s="4">
        <v>2012</v>
      </c>
      <c r="C17" s="4">
        <v>2013</v>
      </c>
      <c r="D17" s="4">
        <v>2014</v>
      </c>
      <c r="E17" s="4">
        <v>2015</v>
      </c>
      <c r="F17" s="4">
        <v>2016</v>
      </c>
      <c r="H17"/>
      <c r="I17"/>
      <c r="J17"/>
      <c r="K17"/>
      <c r="L17"/>
      <c r="M17"/>
      <c r="N17"/>
      <c r="O17"/>
      <c r="S17" s="3"/>
      <c r="T17" s="6"/>
      <c r="U17" s="6"/>
      <c r="V17" s="6"/>
      <c r="W17" s="6"/>
      <c r="X17" s="6"/>
      <c r="Y17" s="5"/>
      <c r="Z17" s="5"/>
    </row>
    <row r="18" spans="1:85" x14ac:dyDescent="0.45">
      <c r="A18" s="31" t="s">
        <v>3</v>
      </c>
      <c r="B18" s="27">
        <f>(B5*$I$4)/1000</f>
        <v>173.423373</v>
      </c>
      <c r="C18" s="27">
        <f>(C5*$I$4)/1000</f>
        <v>169.00433200000001</v>
      </c>
      <c r="D18" s="27">
        <f>(D5*$I$4)/1000</f>
        <v>149.62183198099999</v>
      </c>
      <c r="E18" s="27">
        <f>(E5*$I$4)/1000</f>
        <v>114.65950493099999</v>
      </c>
      <c r="F18" s="27">
        <f>(F5*$I$4)/1000</f>
        <v>147.608327116</v>
      </c>
      <c r="H18"/>
      <c r="I18"/>
      <c r="J18"/>
      <c r="K18"/>
      <c r="L18"/>
      <c r="M18"/>
      <c r="N18"/>
      <c r="O18"/>
      <c r="S18" s="3"/>
      <c r="T18" s="6"/>
      <c r="U18" s="6"/>
      <c r="V18" s="6"/>
      <c r="W18" s="6"/>
      <c r="X18" s="6"/>
      <c r="Y18" s="7"/>
      <c r="Z18" s="7"/>
    </row>
    <row r="19" spans="1:85" x14ac:dyDescent="0.45">
      <c r="A19" s="31" t="s">
        <v>4</v>
      </c>
      <c r="B19" s="27">
        <f>(B6*$I$5)/1000</f>
        <v>13.638225</v>
      </c>
      <c r="C19" s="27">
        <f>(C6*$I$5)/1000</f>
        <v>13.74663</v>
      </c>
      <c r="D19" s="27">
        <f>(D6*$I$5)/1000</f>
        <v>13.28254053</v>
      </c>
      <c r="E19" s="27">
        <f>(E6*$I$5)/1000</f>
        <v>14.120840775000001</v>
      </c>
      <c r="F19" s="27">
        <f>(F6*$I$5)/1000</f>
        <v>11.968429935</v>
      </c>
      <c r="H19"/>
      <c r="I19"/>
      <c r="J19"/>
      <c r="K19"/>
      <c r="L19"/>
      <c r="M19"/>
      <c r="N19"/>
      <c r="O19"/>
      <c r="S19" s="3"/>
      <c r="T19" s="6"/>
      <c r="U19" s="6"/>
      <c r="V19" s="6"/>
      <c r="W19" s="6"/>
      <c r="X19" s="6"/>
      <c r="Y19" s="5"/>
      <c r="Z19" s="5"/>
    </row>
    <row r="20" spans="1:85" x14ac:dyDescent="0.45">
      <c r="A20" s="31" t="s">
        <v>5</v>
      </c>
      <c r="B20" s="27">
        <f>(B7*$I$6)/1000</f>
        <v>154.70761599999997</v>
      </c>
      <c r="C20" s="27">
        <f>(C7*$I$6)/1000</f>
        <v>197.34103199999998</v>
      </c>
      <c r="D20" s="27">
        <f>(D7*$I$6)/1000</f>
        <v>181.03786159200001</v>
      </c>
      <c r="E20" s="27">
        <f>(E7*$I$6)/1000</f>
        <v>207.68262704</v>
      </c>
      <c r="F20" s="27">
        <f>(F7*$I$6)/1000</f>
        <v>187.26080475199998</v>
      </c>
      <c r="H20"/>
      <c r="I20"/>
      <c r="J20"/>
      <c r="K20"/>
      <c r="L20"/>
      <c r="M20"/>
      <c r="N20"/>
      <c r="O20"/>
      <c r="S20" s="3"/>
      <c r="T20" s="6"/>
      <c r="U20" s="6"/>
      <c r="V20" s="6"/>
      <c r="W20" s="6"/>
      <c r="X20" s="6"/>
      <c r="Y20" s="8"/>
      <c r="Z20" s="8"/>
    </row>
    <row r="21" spans="1:85" x14ac:dyDescent="0.45">
      <c r="A21" s="31" t="s">
        <v>6</v>
      </c>
      <c r="B21" s="28">
        <f>(B8*$I$7)/1000</f>
        <v>96.533822000000001</v>
      </c>
      <c r="C21" s="28">
        <f>(C8*$I$7)/1000</f>
        <v>89.880406000000008</v>
      </c>
      <c r="D21" s="28">
        <f>(D8*$I$7)/1000</f>
        <v>93.118088448000009</v>
      </c>
      <c r="E21" s="28">
        <f>(E8*$I$7)/1000</f>
        <v>106.529374336</v>
      </c>
      <c r="F21" s="28">
        <f>(F8*$I$7)/1000</f>
        <v>89.334308448000002</v>
      </c>
      <c r="H21"/>
      <c r="I21"/>
      <c r="J21"/>
      <c r="K21"/>
      <c r="L21"/>
      <c r="M21"/>
      <c r="N21"/>
      <c r="O21"/>
      <c r="S21" s="3"/>
      <c r="T21" s="6"/>
      <c r="U21" s="6"/>
      <c r="V21" s="6"/>
      <c r="W21" s="6"/>
      <c r="X21" s="6"/>
      <c r="Y21" s="7"/>
      <c r="Z21" s="7"/>
    </row>
    <row r="22" spans="1:85" x14ac:dyDescent="0.45">
      <c r="A22" s="31" t="s">
        <v>7</v>
      </c>
      <c r="B22" s="27">
        <f>(B9*$I$8)/1000</f>
        <v>210.13300000000001</v>
      </c>
      <c r="C22" s="27">
        <f>(C9*$I$8)/1000</f>
        <v>174.72</v>
      </c>
      <c r="D22" s="27">
        <f>(D9*$I$8)/1000</f>
        <v>210.40140199999999</v>
      </c>
      <c r="E22" s="27">
        <f>(E9*$I$8)/1000</f>
        <v>209.08399600000001</v>
      </c>
      <c r="F22" s="27">
        <f>(F9*$I$8)/1000</f>
        <v>196.410709</v>
      </c>
      <c r="H22"/>
      <c r="I22"/>
      <c r="J22"/>
      <c r="K22"/>
      <c r="L22"/>
      <c r="M22"/>
      <c r="N22"/>
      <c r="O22"/>
      <c r="T22" s="6"/>
      <c r="U22" s="6"/>
      <c r="V22" s="6"/>
      <c r="W22" s="6"/>
      <c r="X22" s="6"/>
      <c r="Y22" s="9"/>
      <c r="Z22" s="9"/>
    </row>
    <row r="23" spans="1:85" x14ac:dyDescent="0.45">
      <c r="A23" s="31" t="s">
        <v>8</v>
      </c>
      <c r="B23" s="29">
        <f>(B10*$I$9)/1000</f>
        <v>3.2339999999999999E-3</v>
      </c>
      <c r="C23" s="29">
        <f>(C10*$I$9)/1000</f>
        <v>0.48078799999999999</v>
      </c>
      <c r="D23" s="27">
        <f>(D10*$I$9)/1000</f>
        <v>4.6714052000000013E-2</v>
      </c>
      <c r="E23" s="27">
        <f>(E10*$I$9)/1000</f>
        <v>3.3592636000000002E-2</v>
      </c>
      <c r="F23" s="27">
        <f>(F10*$I$9)/1000</f>
        <v>2.6612586000000004E-2</v>
      </c>
      <c r="H23"/>
      <c r="I23"/>
      <c r="J23"/>
      <c r="K23"/>
      <c r="L23"/>
      <c r="M23"/>
      <c r="N23"/>
      <c r="O23"/>
    </row>
    <row r="24" spans="1:85" x14ac:dyDescent="0.45">
      <c r="A24" s="31" t="s">
        <v>9</v>
      </c>
      <c r="B24" s="28">
        <f>(B11*$I$10)/1000</f>
        <v>119.47905200000001</v>
      </c>
      <c r="C24" s="28">
        <f>(C11*$I$10)/1000</f>
        <v>103.10423200000001</v>
      </c>
      <c r="D24" s="28">
        <f>(D11*$I$10)/1000</f>
        <v>101.57902693400001</v>
      </c>
      <c r="E24" s="28">
        <f>(E11*$I$10)/1000</f>
        <v>123.84253943600001</v>
      </c>
      <c r="F24" s="28">
        <f>(F11*$I$10)/1000</f>
        <v>112.34659543800001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85" s="10" customFormat="1" x14ac:dyDescent="0.45">
      <c r="A25" s="32" t="s">
        <v>10</v>
      </c>
      <c r="B25" s="30">
        <f>SUM(B18:B24)</f>
        <v>767.91832199999999</v>
      </c>
      <c r="C25" s="30">
        <f>SUM(C18:C24)</f>
        <v>748.27742000000001</v>
      </c>
      <c r="D25" s="30">
        <f>SUM(D18:D24)</f>
        <v>749.08746553699996</v>
      </c>
      <c r="E25" s="30">
        <f>SUM(E18:E24)</f>
        <v>775.95247515400001</v>
      </c>
      <c r="F25" s="30">
        <f>SUM(F18:F24)</f>
        <v>744.95578727500003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s="11" customFormat="1" x14ac:dyDescent="0.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11" customFormat="1" x14ac:dyDescent="0.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s="10" customFormat="1" x14ac:dyDescent="0.45">
      <c r="A28" t="s">
        <v>44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s="11" customFormat="1" x14ac:dyDescent="0.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s="10" customFormat="1" x14ac:dyDescent="0.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x14ac:dyDescent="0.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85" x14ac:dyDescent="0.4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4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4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4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4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4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4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4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4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s="12" customFormat="1" ht="12.65" customHeight="1" x14ac:dyDescent="0.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s="12" customFormat="1" x14ac:dyDescent="0.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s="12" customFormat="1" x14ac:dyDescent="0.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s="12" customFormat="1" x14ac:dyDescent="0.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s="12" customFormat="1" x14ac:dyDescent="0.4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s="12" customFormat="1" x14ac:dyDescent="0.4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s="12" customFormat="1" x14ac:dyDescent="0.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s="12" customFormat="1" x14ac:dyDescent="0.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45">
      <c r="A54"/>
      <c r="B54"/>
      <c r="C54"/>
      <c r="D54"/>
      <c r="E54"/>
    </row>
    <row r="55" spans="1:19" x14ac:dyDescent="0.45">
      <c r="A55"/>
      <c r="B55"/>
      <c r="C55"/>
      <c r="D55"/>
      <c r="E55"/>
      <c r="N55" s="13"/>
    </row>
    <row r="56" spans="1:19" x14ac:dyDescent="0.45">
      <c r="A56"/>
      <c r="B56"/>
      <c r="C56"/>
      <c r="D56"/>
      <c r="E56"/>
      <c r="N56" s="13"/>
    </row>
    <row r="57" spans="1:19" x14ac:dyDescent="0.45">
      <c r="A57"/>
      <c r="B57"/>
      <c r="C57"/>
      <c r="D57"/>
      <c r="E57"/>
      <c r="N57" s="13"/>
    </row>
    <row r="58" spans="1:19" x14ac:dyDescent="0.45">
      <c r="A58"/>
      <c r="B58"/>
      <c r="C58"/>
      <c r="D58"/>
      <c r="E58"/>
      <c r="N58" s="14"/>
    </row>
    <row r="59" spans="1:19" x14ac:dyDescent="0.45">
      <c r="A59"/>
      <c r="B59"/>
      <c r="C59"/>
      <c r="D59"/>
      <c r="E59"/>
      <c r="N59" s="15"/>
    </row>
    <row r="60" spans="1:19" x14ac:dyDescent="0.45">
      <c r="A60"/>
      <c r="B60"/>
      <c r="C60"/>
      <c r="D60"/>
      <c r="E60"/>
      <c r="N60" s="15"/>
    </row>
    <row r="61" spans="1:19" x14ac:dyDescent="0.45">
      <c r="A61"/>
      <c r="B61"/>
      <c r="C61"/>
      <c r="D61"/>
      <c r="E61"/>
    </row>
    <row r="62" spans="1:19" x14ac:dyDescent="0.45">
      <c r="A62"/>
      <c r="B62"/>
      <c r="C62"/>
      <c r="D62"/>
      <c r="E62"/>
    </row>
    <row r="63" spans="1:19" x14ac:dyDescent="0.45">
      <c r="A63"/>
      <c r="B63"/>
      <c r="C63"/>
      <c r="D63"/>
      <c r="E63"/>
    </row>
    <row r="64" spans="1:19" x14ac:dyDescent="0.45">
      <c r="A64"/>
      <c r="B64"/>
      <c r="C64"/>
      <c r="D64"/>
      <c r="E64"/>
    </row>
    <row r="65" spans="1:5" x14ac:dyDescent="0.45">
      <c r="A65"/>
      <c r="B65"/>
      <c r="C65"/>
      <c r="D65"/>
      <c r="E65"/>
    </row>
    <row r="66" spans="1:5" x14ac:dyDescent="0.45">
      <c r="A66"/>
      <c r="B66"/>
      <c r="C66"/>
      <c r="D66"/>
      <c r="E66"/>
    </row>
    <row r="67" spans="1:5" x14ac:dyDescent="0.45">
      <c r="A67"/>
      <c r="B67"/>
      <c r="C67"/>
      <c r="D67"/>
      <c r="E67"/>
    </row>
    <row r="68" spans="1:5" x14ac:dyDescent="0.45">
      <c r="A68"/>
      <c r="B68"/>
      <c r="C68"/>
      <c r="D68"/>
      <c r="E68"/>
    </row>
    <row r="69" spans="1:5" x14ac:dyDescent="0.45">
      <c r="A69"/>
      <c r="B69"/>
      <c r="C69"/>
      <c r="D69"/>
      <c r="E69"/>
    </row>
    <row r="70" spans="1:5" x14ac:dyDescent="0.45">
      <c r="A70"/>
      <c r="B70"/>
      <c r="C70"/>
      <c r="D70"/>
      <c r="E70"/>
    </row>
    <row r="71" spans="1:5" x14ac:dyDescent="0.45">
      <c r="A71"/>
      <c r="B71"/>
      <c r="C71"/>
      <c r="D71"/>
      <c r="E71"/>
    </row>
    <row r="72" spans="1:5" x14ac:dyDescent="0.45">
      <c r="A72"/>
      <c r="B72"/>
      <c r="C72"/>
      <c r="D72"/>
      <c r="E72"/>
    </row>
    <row r="73" spans="1:5" x14ac:dyDescent="0.45">
      <c r="A73"/>
      <c r="B73"/>
      <c r="C73"/>
      <c r="D73"/>
      <c r="E73"/>
    </row>
    <row r="74" spans="1:5" x14ac:dyDescent="0.45">
      <c r="A74"/>
      <c r="B74"/>
      <c r="C74"/>
      <c r="D74"/>
      <c r="E74"/>
    </row>
    <row r="75" spans="1:5" x14ac:dyDescent="0.45">
      <c r="A75"/>
      <c r="B75"/>
      <c r="C75"/>
      <c r="D75"/>
      <c r="E75"/>
    </row>
    <row r="76" spans="1:5" x14ac:dyDescent="0.45">
      <c r="A76"/>
      <c r="B76"/>
      <c r="C76"/>
      <c r="D76"/>
      <c r="E76"/>
    </row>
    <row r="77" spans="1:5" x14ac:dyDescent="0.45">
      <c r="A77"/>
      <c r="B77"/>
      <c r="C77"/>
      <c r="D77"/>
      <c r="E77"/>
    </row>
    <row r="78" spans="1:5" x14ac:dyDescent="0.45">
      <c r="A78"/>
      <c r="B78"/>
      <c r="C78"/>
      <c r="D78"/>
      <c r="E78"/>
    </row>
    <row r="79" spans="1:5" x14ac:dyDescent="0.45">
      <c r="A79"/>
      <c r="B79"/>
      <c r="C79"/>
      <c r="D79"/>
      <c r="E79"/>
    </row>
    <row r="80" spans="1:5" x14ac:dyDescent="0.45">
      <c r="A80"/>
      <c r="B80"/>
      <c r="C80"/>
      <c r="D80"/>
      <c r="E80"/>
    </row>
    <row r="81" spans="1:5" x14ac:dyDescent="0.45">
      <c r="A81"/>
      <c r="B81"/>
      <c r="C81"/>
      <c r="D81"/>
      <c r="E81"/>
    </row>
    <row r="82" spans="1:5" x14ac:dyDescent="0.45">
      <c r="A82"/>
      <c r="B82"/>
      <c r="C82"/>
      <c r="D82"/>
      <c r="E82"/>
    </row>
    <row r="83" spans="1:5" x14ac:dyDescent="0.45">
      <c r="A83"/>
      <c r="B83"/>
      <c r="C83"/>
      <c r="D83"/>
      <c r="E83"/>
    </row>
    <row r="84" spans="1:5" x14ac:dyDescent="0.45">
      <c r="A84"/>
      <c r="B84"/>
      <c r="C84"/>
      <c r="D84"/>
      <c r="E84"/>
    </row>
    <row r="85" spans="1:5" x14ac:dyDescent="0.45">
      <c r="A85"/>
      <c r="B85"/>
      <c r="C85"/>
      <c r="D85"/>
      <c r="E85"/>
    </row>
    <row r="86" spans="1:5" x14ac:dyDescent="0.45">
      <c r="A86"/>
      <c r="B86"/>
      <c r="C86"/>
      <c r="D86"/>
      <c r="E86"/>
    </row>
    <row r="87" spans="1:5" x14ac:dyDescent="0.45">
      <c r="A87"/>
      <c r="B87"/>
      <c r="C87"/>
      <c r="D87"/>
      <c r="E87"/>
    </row>
    <row r="88" spans="1:5" x14ac:dyDescent="0.45">
      <c r="A88"/>
      <c r="B88"/>
      <c r="C88"/>
      <c r="D88"/>
      <c r="E88"/>
    </row>
    <row r="89" spans="1:5" x14ac:dyDescent="0.45">
      <c r="A89"/>
      <c r="B89"/>
      <c r="C89"/>
      <c r="D89"/>
      <c r="E89"/>
    </row>
    <row r="90" spans="1:5" x14ac:dyDescent="0.45">
      <c r="A90"/>
      <c r="B90"/>
      <c r="C90"/>
      <c r="D90"/>
      <c r="E90"/>
    </row>
    <row r="91" spans="1:5" x14ac:dyDescent="0.45">
      <c r="A91"/>
      <c r="B91"/>
      <c r="C91"/>
      <c r="D91"/>
      <c r="E91"/>
    </row>
  </sheetData>
  <pageMargins left="0.25" right="0.25" top="0.75" bottom="0.75" header="0.3" footer="0.3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7A4E-4ED4-4449-A7DD-E8F737E76421}">
  <dimension ref="A1:Q18"/>
  <sheetViews>
    <sheetView tabSelected="1" view="pageBreakPreview" zoomScale="60" zoomScaleNormal="70" workbookViewId="0">
      <selection activeCell="A18" sqref="A18:D18"/>
    </sheetView>
  </sheetViews>
  <sheetFormatPr baseColWidth="10" defaultRowHeight="15.9" x14ac:dyDescent="0.45"/>
  <cols>
    <col min="1" max="1" width="53.84375" style="1" customWidth="1"/>
    <col min="2" max="17" width="12.4609375" style="1" bestFit="1" customWidth="1"/>
    <col min="18" max="16384" width="11.07421875" style="1"/>
  </cols>
  <sheetData>
    <row r="1" spans="1:17" x14ac:dyDescent="0.45">
      <c r="A1" s="17" t="s">
        <v>0</v>
      </c>
      <c r="B1" s="46" t="s">
        <v>43</v>
      </c>
    </row>
    <row r="3" spans="1:17" x14ac:dyDescent="0.45">
      <c r="A3" s="40" t="s">
        <v>12</v>
      </c>
      <c r="B3" s="41" t="s">
        <v>13</v>
      </c>
      <c r="C3" s="41" t="s">
        <v>14</v>
      </c>
      <c r="D3" s="41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41" t="s">
        <v>20</v>
      </c>
      <c r="J3" s="41" t="s">
        <v>21</v>
      </c>
      <c r="K3" s="41" t="s">
        <v>22</v>
      </c>
      <c r="L3" s="41" t="s">
        <v>23</v>
      </c>
      <c r="M3" s="41" t="s">
        <v>24</v>
      </c>
      <c r="N3" s="41" t="s">
        <v>25</v>
      </c>
      <c r="O3" s="41" t="s">
        <v>26</v>
      </c>
      <c r="P3" s="41" t="s">
        <v>27</v>
      </c>
      <c r="Q3" s="41" t="s">
        <v>28</v>
      </c>
    </row>
    <row r="4" spans="1:17" x14ac:dyDescent="0.45">
      <c r="A4" s="27" t="s">
        <v>29</v>
      </c>
      <c r="B4" s="27">
        <v>57488</v>
      </c>
      <c r="C4" s="27">
        <v>68340</v>
      </c>
      <c r="D4" s="27">
        <v>63801</v>
      </c>
      <c r="E4" s="27">
        <v>84018</v>
      </c>
      <c r="F4" s="27">
        <v>67584</v>
      </c>
      <c r="G4" s="27">
        <v>74229</v>
      </c>
      <c r="H4" s="27">
        <v>74954</v>
      </c>
      <c r="I4" s="27">
        <v>58224</v>
      </c>
      <c r="J4" s="27">
        <v>64123</v>
      </c>
      <c r="K4" s="27">
        <v>60380</v>
      </c>
      <c r="L4" s="27">
        <v>54867</v>
      </c>
      <c r="M4" s="27">
        <v>61691</v>
      </c>
      <c r="N4" s="27">
        <v>45853</v>
      </c>
      <c r="O4" s="27">
        <v>60456</v>
      </c>
      <c r="P4" s="27">
        <v>56234</v>
      </c>
      <c r="Q4" s="27">
        <v>49804</v>
      </c>
    </row>
    <row r="5" spans="1:17" x14ac:dyDescent="0.45">
      <c r="A5" s="27" t="s">
        <v>30</v>
      </c>
      <c r="B5" s="27">
        <v>7892.4030000000002</v>
      </c>
      <c r="C5" s="27">
        <v>16797</v>
      </c>
      <c r="D5" s="27">
        <v>15546.215999999999</v>
      </c>
      <c r="E5" s="27">
        <v>25852</v>
      </c>
      <c r="F5" s="27">
        <v>23815.336999999996</v>
      </c>
      <c r="G5" s="27">
        <v>18844</v>
      </c>
      <c r="H5" s="27">
        <v>19519</v>
      </c>
      <c r="I5" s="27">
        <v>20960</v>
      </c>
      <c r="J5" s="27">
        <v>21110</v>
      </c>
      <c r="K5" s="27">
        <v>15521</v>
      </c>
      <c r="L5" s="27">
        <v>14670</v>
      </c>
      <c r="M5" s="27">
        <v>13870</v>
      </c>
      <c r="N5" s="27">
        <v>19210</v>
      </c>
      <c r="O5" s="27">
        <v>26801</v>
      </c>
      <c r="P5" s="27">
        <v>21142</v>
      </c>
      <c r="Q5" s="27">
        <v>34090</v>
      </c>
    </row>
    <row r="6" spans="1:17" x14ac:dyDescent="0.45">
      <c r="A6" s="27" t="s">
        <v>31</v>
      </c>
      <c r="B6" s="27">
        <v>17104.733</v>
      </c>
      <c r="C6" s="27">
        <v>29880</v>
      </c>
      <c r="D6" s="27">
        <v>33558.423999999999</v>
      </c>
      <c r="E6" s="27">
        <v>31949</v>
      </c>
      <c r="F6" s="27">
        <v>24632.207000000002</v>
      </c>
      <c r="G6" s="27">
        <v>34897</v>
      </c>
      <c r="H6" s="27">
        <v>43986</v>
      </c>
      <c r="I6" s="27">
        <v>48656</v>
      </c>
      <c r="J6" s="27">
        <v>51085</v>
      </c>
      <c r="K6" s="27">
        <v>41040</v>
      </c>
      <c r="L6" s="27">
        <v>45088</v>
      </c>
      <c r="M6" s="27">
        <v>50961</v>
      </c>
      <c r="N6" s="27">
        <v>56794</v>
      </c>
      <c r="O6" s="27">
        <v>54482</v>
      </c>
      <c r="P6" s="27">
        <v>51886</v>
      </c>
      <c r="Q6" s="27">
        <v>53289</v>
      </c>
    </row>
    <row r="7" spans="1:17" x14ac:dyDescent="0.45">
      <c r="A7" s="27" t="s">
        <v>32</v>
      </c>
      <c r="B7" s="27">
        <v>0</v>
      </c>
      <c r="C7" s="27">
        <v>0</v>
      </c>
      <c r="D7" s="27">
        <v>0</v>
      </c>
      <c r="E7" s="27">
        <v>0</v>
      </c>
      <c r="F7" s="27">
        <v>291.36700000000002</v>
      </c>
      <c r="G7" s="27">
        <v>983</v>
      </c>
      <c r="H7" s="27">
        <v>1991</v>
      </c>
      <c r="I7" s="27">
        <v>2959</v>
      </c>
      <c r="J7" s="27">
        <v>5048</v>
      </c>
      <c r="K7" s="27">
        <v>17319</v>
      </c>
      <c r="L7" s="27">
        <v>33360</v>
      </c>
      <c r="M7" s="27">
        <v>91827</v>
      </c>
      <c r="N7" s="27">
        <v>98642</v>
      </c>
      <c r="O7" s="27">
        <v>102726</v>
      </c>
      <c r="P7" s="27">
        <v>101465</v>
      </c>
      <c r="Q7" s="27">
        <v>93794</v>
      </c>
    </row>
    <row r="8" spans="1:17" x14ac:dyDescent="0.45">
      <c r="A8" s="27" t="s">
        <v>33</v>
      </c>
      <c r="B8" s="27">
        <v>19593.916000000001</v>
      </c>
      <c r="C8" s="27">
        <v>16851</v>
      </c>
      <c r="D8" s="27">
        <v>23120.159</v>
      </c>
      <c r="E8" s="27">
        <v>29188</v>
      </c>
      <c r="F8" s="27">
        <v>95281.66</v>
      </c>
      <c r="G8" s="27">
        <v>78064</v>
      </c>
      <c r="H8" s="27">
        <v>94743</v>
      </c>
      <c r="I8" s="27">
        <v>89285</v>
      </c>
      <c r="J8" s="27">
        <v>49529</v>
      </c>
      <c r="K8" s="27">
        <v>14630</v>
      </c>
      <c r="L8" s="27">
        <v>55882</v>
      </c>
      <c r="M8" s="27">
        <v>50556</v>
      </c>
      <c r="N8" s="27">
        <v>80777</v>
      </c>
      <c r="O8" s="27">
        <v>74877</v>
      </c>
      <c r="P8" s="27">
        <v>82828</v>
      </c>
      <c r="Q8" s="27">
        <v>84079</v>
      </c>
    </row>
    <row r="9" spans="1:17" x14ac:dyDescent="0.45">
      <c r="A9" s="27" t="s">
        <v>37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391</v>
      </c>
      <c r="L9" s="27">
        <v>38</v>
      </c>
      <c r="M9" s="27">
        <v>18</v>
      </c>
      <c r="N9" s="27">
        <v>11.85</v>
      </c>
      <c r="O9" s="27">
        <v>9</v>
      </c>
      <c r="P9" s="27">
        <v>0</v>
      </c>
      <c r="Q9" s="27"/>
    </row>
    <row r="10" spans="1:17" x14ac:dyDescent="0.45">
      <c r="A10" s="27" t="s">
        <v>38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83</v>
      </c>
      <c r="N10" s="27"/>
      <c r="O10" s="27"/>
      <c r="P10" s="27">
        <v>65</v>
      </c>
      <c r="Q10" s="27">
        <v>44</v>
      </c>
    </row>
    <row r="11" spans="1:17" x14ac:dyDescent="0.45">
      <c r="A11" s="42" t="s">
        <v>41</v>
      </c>
      <c r="B11" s="42">
        <v>102079.052</v>
      </c>
      <c r="C11" s="42">
        <v>131868</v>
      </c>
      <c r="D11" s="42">
        <v>136025.799</v>
      </c>
      <c r="E11" s="42">
        <v>171007</v>
      </c>
      <c r="F11" s="42">
        <v>211604.571</v>
      </c>
      <c r="G11" s="42">
        <v>207017</v>
      </c>
      <c r="H11" s="42">
        <v>235193</v>
      </c>
      <c r="I11" s="42">
        <v>220084</v>
      </c>
      <c r="J11" s="42">
        <v>190895</v>
      </c>
      <c r="K11" s="42">
        <v>149281</v>
      </c>
      <c r="L11" s="42">
        <v>203905</v>
      </c>
      <c r="M11" s="42">
        <v>269006</v>
      </c>
      <c r="N11" s="42">
        <v>301287.84999999998</v>
      </c>
      <c r="O11" s="42">
        <v>319351</v>
      </c>
      <c r="P11" s="42">
        <v>313620</v>
      </c>
      <c r="Q11" s="42">
        <v>315100</v>
      </c>
    </row>
    <row r="12" spans="1:17" x14ac:dyDescent="0.45">
      <c r="A12" s="27" t="s">
        <v>34</v>
      </c>
      <c r="B12" s="27">
        <v>21235.5</v>
      </c>
      <c r="C12" s="27">
        <v>23527.800000000003</v>
      </c>
      <c r="D12" s="27">
        <v>26107.65</v>
      </c>
      <c r="E12" s="27">
        <v>28092.15</v>
      </c>
      <c r="F12" s="27">
        <v>29890.350000000002</v>
      </c>
      <c r="G12" s="27">
        <v>31916.7</v>
      </c>
      <c r="H12" s="27">
        <v>33783.75</v>
      </c>
      <c r="I12" s="27">
        <v>34701.75</v>
      </c>
      <c r="J12" s="27">
        <v>35521.200000000004</v>
      </c>
      <c r="K12" s="27">
        <v>36882</v>
      </c>
      <c r="L12" s="27">
        <v>38653.200000000004</v>
      </c>
      <c r="M12" s="27">
        <v>42061.950000000004</v>
      </c>
      <c r="N12" s="27">
        <v>46300.950000000004</v>
      </c>
      <c r="O12" s="27">
        <v>49608.450000000004</v>
      </c>
      <c r="P12" s="27">
        <v>52921.350000000006</v>
      </c>
      <c r="Q12" s="27">
        <v>55013.850000000006</v>
      </c>
    </row>
    <row r="13" spans="1:17" x14ac:dyDescent="0.45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>
        <v>89967</v>
      </c>
      <c r="Q13" s="27">
        <v>84904</v>
      </c>
    </row>
    <row r="14" spans="1:17" x14ac:dyDescent="0.45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>
        <v>12186.144</v>
      </c>
    </row>
    <row r="15" spans="1:17" x14ac:dyDescent="0.45">
      <c r="A15" s="43" t="s">
        <v>42</v>
      </c>
      <c r="B15" s="43">
        <f>SUM(B4:B10,B12:B14)</f>
        <v>123314.552</v>
      </c>
      <c r="C15" s="43">
        <f t="shared" ref="C15:Q15" si="0">SUM(C4:C10,C12:C14)</f>
        <v>155395.79999999999</v>
      </c>
      <c r="D15" s="43">
        <f t="shared" si="0"/>
        <v>162133.44899999999</v>
      </c>
      <c r="E15" s="43">
        <f t="shared" si="0"/>
        <v>199099.15</v>
      </c>
      <c r="F15" s="43">
        <f t="shared" si="0"/>
        <v>241494.921</v>
      </c>
      <c r="G15" s="43">
        <f t="shared" si="0"/>
        <v>238933.7</v>
      </c>
      <c r="H15" s="43">
        <f t="shared" si="0"/>
        <v>268976.75</v>
      </c>
      <c r="I15" s="43">
        <f t="shared" si="0"/>
        <v>254785.75</v>
      </c>
      <c r="J15" s="43">
        <f t="shared" si="0"/>
        <v>226416.2</v>
      </c>
      <c r="K15" s="43">
        <f t="shared" si="0"/>
        <v>186163</v>
      </c>
      <c r="L15" s="43">
        <f t="shared" si="0"/>
        <v>242558.2</v>
      </c>
      <c r="M15" s="43">
        <f t="shared" si="0"/>
        <v>311067.95</v>
      </c>
      <c r="N15" s="43">
        <f t="shared" si="0"/>
        <v>347588.8</v>
      </c>
      <c r="O15" s="43">
        <f t="shared" si="0"/>
        <v>368959.45</v>
      </c>
      <c r="P15" s="43">
        <f t="shared" si="0"/>
        <v>456508.35</v>
      </c>
      <c r="Q15" s="43">
        <f t="shared" si="0"/>
        <v>467203.99399999995</v>
      </c>
    </row>
    <row r="16" spans="1:17" x14ac:dyDescent="0.45">
      <c r="A16" s="45" t="s">
        <v>36</v>
      </c>
      <c r="C16" s="44">
        <f>(C15-B15)/B15</f>
        <v>0.26015784414478504</v>
      </c>
      <c r="D16" s="44">
        <f t="shared" ref="D16:Q16" si="1">(D15-C15)/C15</f>
        <v>4.3357986509287932E-2</v>
      </c>
      <c r="E16" s="44">
        <f t="shared" si="1"/>
        <v>0.22799552608049437</v>
      </c>
      <c r="F16" s="44">
        <f t="shared" si="1"/>
        <v>0.212937980900471</v>
      </c>
      <c r="G16" s="44">
        <f t="shared" si="1"/>
        <v>-1.0605693028218968E-2</v>
      </c>
      <c r="H16" s="44">
        <f t="shared" si="1"/>
        <v>0.12573801853819694</v>
      </c>
      <c r="I16" s="44">
        <f t="shared" si="1"/>
        <v>-5.27592068831228E-2</v>
      </c>
      <c r="J16" s="44">
        <f t="shared" si="1"/>
        <v>-0.11134669030744454</v>
      </c>
      <c r="K16" s="44">
        <f t="shared" si="1"/>
        <v>-0.17778409848765242</v>
      </c>
      <c r="L16" s="44">
        <f t="shared" si="1"/>
        <v>0.30293452512045904</v>
      </c>
      <c r="M16" s="44">
        <f t="shared" si="1"/>
        <v>0.28244664579469997</v>
      </c>
      <c r="N16" s="44">
        <f t="shared" si="1"/>
        <v>0.11740473423893388</v>
      </c>
      <c r="O16" s="44">
        <f t="shared" si="1"/>
        <v>6.1482562153901459E-2</v>
      </c>
      <c r="P16" s="44">
        <f t="shared" si="1"/>
        <v>0.23728596733326646</v>
      </c>
      <c r="Q16" s="44">
        <f t="shared" si="1"/>
        <v>2.3429240669967967E-2</v>
      </c>
    </row>
    <row r="18" spans="1:1" x14ac:dyDescent="0.45">
      <c r="A18" s="1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Importations</vt:lpstr>
      <vt:lpstr>Ressources locales</vt:lpstr>
      <vt:lpstr>autre</vt:lpstr>
      <vt:lpstr>essence</vt:lpstr>
      <vt:lpstr>gazolefod</vt:lpstr>
      <vt:lpstr>geothermie</vt:lpstr>
      <vt:lpstr>gpl</vt:lpstr>
      <vt:lpstr>houille</vt:lpstr>
      <vt:lpstr>lourd</vt:lpstr>
      <vt:lpstr>MWh</vt:lpstr>
      <vt:lpstr>Importations!Zone_d_impression</vt:lpstr>
      <vt:lpstr>'Ressources locales'!Zone_d_impression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BELFORT AMELIE</dc:creator>
  <cp:lastModifiedBy>BELFORT AMELIE</cp:lastModifiedBy>
  <dcterms:created xsi:type="dcterms:W3CDTF">2017-12-29T12:55:16Z</dcterms:created>
  <dcterms:modified xsi:type="dcterms:W3CDTF">2017-12-29T14:35:26Z</dcterms:modified>
</cp:coreProperties>
</file>